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240" tabRatio="961" activeTab="0"/>
  </bookViews>
  <sheets>
    <sheet name="1 стр" sheetId="1" r:id="rId1"/>
  </sheets>
  <definedNames>
    <definedName name="_xlnm.Print_Area" localSheetId="0">'1 стр'!$A$1:$H$61</definedName>
  </definedNames>
  <calcPr fullCalcOnLoad="1"/>
</workbook>
</file>

<file path=xl/sharedStrings.xml><?xml version="1.0" encoding="utf-8"?>
<sst xmlns="http://schemas.openxmlformats.org/spreadsheetml/2006/main" count="151" uniqueCount="111">
  <si>
    <t>Стоимость работ без НДС для юридических лиц</t>
  </si>
  <si>
    <t>Стоимость работ для юридических лиц с НДС</t>
  </si>
  <si>
    <t>Изготовление копии технического плана. в т.ч приложения</t>
  </si>
  <si>
    <t>Изучение правоустанавливающих документов, кол-во документов</t>
  </si>
  <si>
    <t>Подшивка документов в инвентарное дело кол-во документов</t>
  </si>
  <si>
    <t>Составление сметы с указанием вида работ и стоимости, кол-во расчетов</t>
  </si>
  <si>
    <t>Определение стоимости объекта в текущем уровне цен, здание</t>
  </si>
  <si>
    <t>Заполнение разделов технической документации,           кол-во стр.</t>
  </si>
  <si>
    <t>2.2.1-3г,д,е,ж</t>
  </si>
  <si>
    <t>Изготовление копий поэтажных планов зданий.10 кв м</t>
  </si>
  <si>
    <t>Изготовление копий плана расположение учетных элементов на земельном участке,100кв.м</t>
  </si>
  <si>
    <t>9-16</t>
  </si>
  <si>
    <t>9-17</t>
  </si>
  <si>
    <t>Всего:</t>
  </si>
  <si>
    <t>-</t>
  </si>
  <si>
    <t>2.2.1.-17</t>
  </si>
  <si>
    <t>5-9</t>
  </si>
  <si>
    <t>чел./час 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</si>
  <si>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</si>
  <si>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</si>
  <si>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</si>
  <si>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</si>
  <si>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</si>
  <si>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</si>
  <si>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Подготовительные работы для оказания услуг</t>
  </si>
  <si>
    <t>Примечание</t>
  </si>
  <si>
    <t>х</t>
  </si>
  <si>
    <t>1,2,3,4,4а,5</t>
  </si>
  <si>
    <t>Итого</t>
  </si>
  <si>
    <t>1.1</t>
  </si>
  <si>
    <t>Изучение документов</t>
  </si>
  <si>
    <t>а</t>
  </si>
  <si>
    <t>таблица №1</t>
  </si>
  <si>
    <t>Земельный участок (здание применительно)</t>
  </si>
  <si>
    <t>стр.а*К1+стр.в*К2</t>
  </si>
  <si>
    <t>Значение дополнительных коэф.</t>
  </si>
  <si>
    <t>а=5,6</t>
  </si>
  <si>
    <t>а*К1</t>
  </si>
  <si>
    <t>коэф п (см.примечание)</t>
  </si>
  <si>
    <t>в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</si>
  <si>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</si>
  <si>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</si>
  <si>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</si>
  <si>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</si>
  <si>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</si>
  <si>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а=8,0</t>
  </si>
  <si>
    <t>а*К</t>
  </si>
  <si>
    <t>объект пункт-ОМС</t>
  </si>
  <si>
    <t>таблица №2</t>
  </si>
  <si>
    <t>1.3</t>
  </si>
  <si>
    <t>таблица №3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</si>
  <si>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</si>
  <si>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в=3,2</t>
  </si>
  <si>
    <t>Составление разбивочного чертежа</t>
  </si>
  <si>
    <t>а=4,0</t>
  </si>
  <si>
    <t>Земельный участок , шт.</t>
  </si>
  <si>
    <t>Единица 1 км границ, км</t>
  </si>
  <si>
    <t>таблица №4а</t>
  </si>
  <si>
    <t>а=2,4</t>
  </si>
  <si>
    <t>а*кол-во</t>
  </si>
  <si>
    <t>в=1,2</t>
  </si>
  <si>
    <t>в*км*п</t>
  </si>
  <si>
    <t>а*шт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</si>
  <si>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</si>
  <si>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</si>
  <si>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</si>
  <si>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</si>
  <si>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</si>
  <si>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фиксированная стоимость за ед.</t>
  </si>
  <si>
    <t>8-2</t>
  </si>
  <si>
    <t>Итого:</t>
  </si>
  <si>
    <t>2.2.3-24</t>
  </si>
  <si>
    <t>5-7</t>
  </si>
  <si>
    <t>9-3</t>
  </si>
  <si>
    <t>9--6</t>
  </si>
  <si>
    <t>Изготовление копии технического паспорта</t>
  </si>
  <si>
    <t>Изготовление копии экспликации</t>
  </si>
  <si>
    <t>1-6</t>
  </si>
  <si>
    <t>Наименование объекта</t>
  </si>
  <si>
    <t>Местонахождение:</t>
  </si>
  <si>
    <t>Город</t>
  </si>
  <si>
    <t>Югорск</t>
  </si>
  <si>
    <t>Улица</t>
  </si>
  <si>
    <t>Полевые работы (зем. уч),100 кв.м</t>
  </si>
  <si>
    <t>Камеральные работы (зем. уч),100 кв.м</t>
  </si>
  <si>
    <t>Полевые работы по зданию, 100 кв.м</t>
  </si>
  <si>
    <t>Камеральные работы по зданию, 100 кв.м</t>
  </si>
  <si>
    <t xml:space="preserve">Определение инвентаризационной стоимости объекта </t>
  </si>
  <si>
    <t>Оформление инвентарного дела</t>
  </si>
  <si>
    <t>8-1</t>
  </si>
  <si>
    <t>Справка в отдел архитектуры</t>
  </si>
  <si>
    <t xml:space="preserve">Художественно-эстетическая  школа </t>
  </si>
  <si>
    <t>Никольская, 9/1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</si>
  <si>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</si>
  <si>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</si>
  <si>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</si>
  <si>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</si>
  <si>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</si>
  <si>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3.2.1-2а,б</t>
  </si>
  <si>
    <t>3.2.1-2б,в,г,д</t>
  </si>
  <si>
    <t>Запрос  в  орган  кадастрового  учета на зем.участок</t>
  </si>
  <si>
    <t>Запрос  в  орган  кадастрового  учета на ОКС</t>
  </si>
  <si>
    <t>2.2.1-3а,б,в</t>
  </si>
  <si>
    <t>2.2.1-11</t>
  </si>
  <si>
    <t>Время, затрачиваемое исполнителем на приемку работ заказчиком</t>
  </si>
  <si>
    <t>Пашин А. С.</t>
  </si>
  <si>
    <t>_______________________________</t>
  </si>
  <si>
    <r>
      <t xml:space="preserve">Объемы проверил:  </t>
    </r>
    <r>
      <rPr>
        <sz val="14"/>
        <rFont val="Times New Roman"/>
        <family val="1"/>
      </rPr>
      <t>инженер отдела технического надзора ДЖКиСК</t>
    </r>
  </si>
  <si>
    <t>Обоснование (начальной)максимальной цены контракта.</t>
  </si>
  <si>
    <t>Стоимость работ определяется на основании приказа Министерства экономического развития РФ от 18 января 2012 г. №14 "Об утверждении методики определения платы и предельных размеров платы за проведение кадастровых работ федеральными и государственными унитарными предприятиями, находящимися в ведении Федеральной службы государственной регистрации, кадастра и картографии, в целях выдачи межевого плана"</t>
  </si>
  <si>
    <t>Расчет стоимости работ по изготовлению технического плана и технического паспорта объекта: «Художественно-эстетическая школа по ул. Никольской в городе Югорске».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</si>
</sst>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_ ;\-#,##0.00\ 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0"/>
      <name val="Helv"/>
      <family val="0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10"/>
      <name val="Helv"/>
      <family val="0"/>
    </font>
    <font>
      <b/>
      <sz val="9"/>
      <name val="Arial Cyr"/>
      <family val="0"/>
    </font>
    <font>
      <sz val="9"/>
      <name val="Arial Narrow"/>
      <family val="2"/>
    </font>
    <font>
      <b/>
      <sz val="14"/>
      <name val="Arial"/>
      <family val="2"/>
    </font>
    <font>
      <sz val="10"/>
      <color indexed="10"/>
      <name val="Helv"/>
      <family val="0"/>
    </font>
    <font>
      <b/>
      <sz val="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71" fontId="13" fillId="0" borderId="10" xfId="6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6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2" fontId="6" fillId="0" borderId="28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2" fontId="12" fillId="0" borderId="2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8" fillId="0" borderId="16" xfId="0" applyNumberFormat="1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7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9.25390625" style="0" customWidth="1"/>
    <col min="2" max="2" width="78.125" style="0" customWidth="1"/>
    <col min="4" max="4" width="30.00390625" style="0" customWidth="1"/>
    <col min="5" max="5" width="18.625" style="0" customWidth="1"/>
    <col min="6" max="6" width="23.875" style="0" customWidth="1"/>
    <col min="7" max="7" width="19.125" style="0" customWidth="1"/>
    <col min="8" max="8" width="38.75390625" style="0" customWidth="1"/>
    <col min="9" max="9" width="9.25390625" style="0" customWidth="1"/>
  </cols>
  <sheetData>
    <row r="1" spans="1:8" ht="18.75">
      <c r="A1" s="110" t="s">
        <v>108</v>
      </c>
      <c r="B1" s="110"/>
      <c r="C1" s="110"/>
      <c r="D1" s="110"/>
      <c r="E1" s="110"/>
      <c r="F1" s="110"/>
      <c r="G1" s="110"/>
      <c r="H1" s="110"/>
    </row>
    <row r="2" spans="1:8" ht="41.25" customHeight="1">
      <c r="A2" s="111" t="s">
        <v>109</v>
      </c>
      <c r="B2" s="111"/>
      <c r="C2" s="111"/>
      <c r="D2" s="111"/>
      <c r="E2" s="111"/>
      <c r="F2" s="111"/>
      <c r="G2" s="111"/>
      <c r="H2" s="111"/>
    </row>
    <row r="3" spans="1:8" s="8" customFormat="1" ht="39" customHeight="1">
      <c r="A3" s="114" t="s">
        <v>110</v>
      </c>
      <c r="B3" s="114"/>
      <c r="C3" s="114"/>
      <c r="D3" s="114"/>
      <c r="E3" s="114"/>
      <c r="F3" s="114"/>
      <c r="G3" s="114"/>
      <c r="H3" s="114"/>
    </row>
    <row r="4" spans="1:9" s="8" customFormat="1" ht="17.25" customHeight="1">
      <c r="A4" s="14" t="s">
        <v>78</v>
      </c>
      <c r="B4" s="9" t="s">
        <v>91</v>
      </c>
      <c r="C4" s="16"/>
      <c r="D4" s="16"/>
      <c r="E4" s="16"/>
      <c r="F4" s="16"/>
      <c r="G4" s="16"/>
      <c r="H4" s="16"/>
      <c r="I4" s="16"/>
    </row>
    <row r="5" spans="1:9" s="8" customFormat="1" ht="12" customHeight="1">
      <c r="A5" s="14" t="s">
        <v>79</v>
      </c>
      <c r="B5" s="15"/>
      <c r="C5" s="9"/>
      <c r="D5" s="9"/>
      <c r="E5" s="9"/>
      <c r="F5" s="9"/>
      <c r="G5" s="9"/>
      <c r="H5" s="9"/>
      <c r="I5" s="9"/>
    </row>
    <row r="6" spans="1:9" s="8" customFormat="1" ht="12" customHeight="1">
      <c r="A6" s="14" t="s">
        <v>80</v>
      </c>
      <c r="B6" s="10" t="s">
        <v>81</v>
      </c>
      <c r="C6" s="15"/>
      <c r="D6" s="11"/>
      <c r="E6" s="113"/>
      <c r="F6" s="113"/>
      <c r="G6" s="12"/>
      <c r="H6" s="12"/>
      <c r="I6" s="12"/>
    </row>
    <row r="7" spans="1:12" s="8" customFormat="1" ht="12" customHeight="1" thickBot="1">
      <c r="A7" s="14" t="s">
        <v>82</v>
      </c>
      <c r="B7" s="10" t="s">
        <v>92</v>
      </c>
      <c r="C7" s="10"/>
      <c r="D7" s="10"/>
      <c r="E7" s="10"/>
      <c r="F7" s="10"/>
      <c r="G7" s="10"/>
      <c r="H7" s="10"/>
      <c r="I7" s="12"/>
      <c r="J7" s="13"/>
      <c r="K7" s="112"/>
      <c r="L7" s="112"/>
    </row>
    <row r="8" spans="1:18" s="53" customFormat="1" ht="26.25" thickBot="1">
      <c r="A8" s="98" t="s">
        <v>18</v>
      </c>
      <c r="B8" s="50" t="s">
        <v>19</v>
      </c>
      <c r="C8" s="50" t="s">
        <v>21</v>
      </c>
      <c r="D8" s="50" t="s">
        <v>22</v>
      </c>
      <c r="E8" s="50" t="s">
        <v>23</v>
      </c>
      <c r="F8" s="50" t="s">
        <v>35</v>
      </c>
      <c r="G8" s="54" t="s">
        <v>20</v>
      </c>
      <c r="H8" s="51" t="s">
        <v>25</v>
      </c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56" customFormat="1" ht="15" customHeight="1" thickBot="1">
      <c r="A9" s="48">
        <v>1</v>
      </c>
      <c r="B9" s="99" t="s">
        <v>24</v>
      </c>
      <c r="C9" s="18" t="s">
        <v>26</v>
      </c>
      <c r="D9" s="18" t="s">
        <v>27</v>
      </c>
      <c r="E9" s="18" t="s">
        <v>28</v>
      </c>
      <c r="F9" s="20"/>
      <c r="G9" s="77">
        <f>G11+G12+G14+G16+G17+G19+G20</f>
        <v>42.99999999999999</v>
      </c>
      <c r="H9" s="21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56" customFormat="1" ht="15" customHeight="1">
      <c r="A10" s="22" t="s">
        <v>29</v>
      </c>
      <c r="B10" s="100" t="s">
        <v>30</v>
      </c>
      <c r="C10" s="7" t="s">
        <v>26</v>
      </c>
      <c r="D10" s="7" t="s">
        <v>32</v>
      </c>
      <c r="E10" s="7" t="s">
        <v>34</v>
      </c>
      <c r="F10" s="7" t="s">
        <v>38</v>
      </c>
      <c r="G10" s="23"/>
      <c r="H10" s="7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56" customFormat="1" ht="15" customHeight="1">
      <c r="A11" s="7" t="s">
        <v>31</v>
      </c>
      <c r="B11" s="100" t="s">
        <v>33</v>
      </c>
      <c r="C11" s="7">
        <v>1</v>
      </c>
      <c r="D11" s="7" t="s">
        <v>36</v>
      </c>
      <c r="E11" s="7" t="s">
        <v>37</v>
      </c>
      <c r="F11" s="7">
        <v>0</v>
      </c>
      <c r="G11" s="7">
        <f>5.6*(1+0.4*F11)</f>
        <v>5.6</v>
      </c>
      <c r="H11" s="7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56" customFormat="1" ht="15" customHeight="1">
      <c r="A12" s="7" t="s">
        <v>39</v>
      </c>
      <c r="B12" s="100" t="s">
        <v>40</v>
      </c>
      <c r="C12" s="7">
        <v>1</v>
      </c>
      <c r="D12" s="7" t="s">
        <v>41</v>
      </c>
      <c r="E12" s="7" t="s">
        <v>42</v>
      </c>
      <c r="F12" s="7">
        <v>0</v>
      </c>
      <c r="G12" s="7">
        <f>1.6*(1+0.6*F12)</f>
        <v>1.6</v>
      </c>
      <c r="H12" s="7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56" customFormat="1" ht="15" customHeight="1">
      <c r="A13" s="22" t="s">
        <v>43</v>
      </c>
      <c r="B13" s="100" t="s">
        <v>44</v>
      </c>
      <c r="C13" s="7" t="s">
        <v>26</v>
      </c>
      <c r="D13" s="7" t="s">
        <v>48</v>
      </c>
      <c r="E13" s="7" t="s">
        <v>46</v>
      </c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56" customFormat="1" ht="15" customHeight="1">
      <c r="A14" s="7" t="s">
        <v>31</v>
      </c>
      <c r="B14" s="100" t="s">
        <v>47</v>
      </c>
      <c r="C14" s="7">
        <v>2</v>
      </c>
      <c r="D14" s="7" t="s">
        <v>45</v>
      </c>
      <c r="E14" s="7" t="s">
        <v>46</v>
      </c>
      <c r="F14" s="7"/>
      <c r="G14" s="7">
        <f>8*C14</f>
        <v>16</v>
      </c>
      <c r="H14" s="7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56" customFormat="1" ht="29.25" customHeight="1">
      <c r="A15" s="22" t="s">
        <v>49</v>
      </c>
      <c r="B15" s="101" t="s">
        <v>51</v>
      </c>
      <c r="C15" s="7" t="s">
        <v>26</v>
      </c>
      <c r="D15" s="7" t="s">
        <v>50</v>
      </c>
      <c r="E15" s="7" t="s">
        <v>34</v>
      </c>
      <c r="F15" s="7" t="s">
        <v>38</v>
      </c>
      <c r="G15" s="7"/>
      <c r="H15" s="7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56" customFormat="1" ht="15" customHeight="1">
      <c r="A16" s="7" t="s">
        <v>31</v>
      </c>
      <c r="B16" s="100" t="s">
        <v>33</v>
      </c>
      <c r="C16" s="7">
        <v>1</v>
      </c>
      <c r="D16" s="7" t="s">
        <v>45</v>
      </c>
      <c r="E16" s="7" t="s">
        <v>37</v>
      </c>
      <c r="F16" s="7">
        <v>1</v>
      </c>
      <c r="G16" s="7">
        <f>8*(1+0.4*F16)</f>
        <v>11.2</v>
      </c>
      <c r="H16" s="7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56" customFormat="1" ht="15" customHeight="1">
      <c r="A17" s="7" t="s">
        <v>39</v>
      </c>
      <c r="B17" s="100" t="s">
        <v>40</v>
      </c>
      <c r="C17" s="7">
        <v>1</v>
      </c>
      <c r="D17" s="7" t="s">
        <v>52</v>
      </c>
      <c r="E17" s="7" t="s">
        <v>42</v>
      </c>
      <c r="F17" s="7">
        <v>1</v>
      </c>
      <c r="G17" s="7">
        <f>3.2*(1+0.6*F17)</f>
        <v>5.120000000000001</v>
      </c>
      <c r="H17" s="7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s="56" customFormat="1" ht="15" customHeight="1">
      <c r="A18" s="7"/>
      <c r="B18" s="100" t="s">
        <v>53</v>
      </c>
      <c r="C18" s="7" t="s">
        <v>26</v>
      </c>
      <c r="D18" s="7" t="s">
        <v>57</v>
      </c>
      <c r="E18" s="7"/>
      <c r="F18" s="7" t="s">
        <v>38</v>
      </c>
      <c r="G18" s="7"/>
      <c r="H18" s="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56" customFormat="1" ht="15" customHeight="1">
      <c r="A19" s="7" t="s">
        <v>31</v>
      </c>
      <c r="B19" s="100" t="s">
        <v>55</v>
      </c>
      <c r="C19" s="7">
        <v>1</v>
      </c>
      <c r="D19" s="7" t="s">
        <v>58</v>
      </c>
      <c r="E19" s="7" t="s">
        <v>59</v>
      </c>
      <c r="F19" s="7"/>
      <c r="G19" s="7">
        <f>2.4*C19</f>
        <v>2.4</v>
      </c>
      <c r="H19" s="7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56" customFormat="1" ht="15" customHeight="1">
      <c r="A20" s="7" t="s">
        <v>39</v>
      </c>
      <c r="B20" s="100" t="s">
        <v>56</v>
      </c>
      <c r="C20" s="7">
        <v>1</v>
      </c>
      <c r="D20" s="7" t="s">
        <v>60</v>
      </c>
      <c r="E20" s="7" t="s">
        <v>61</v>
      </c>
      <c r="F20" s="7">
        <v>0.9</v>
      </c>
      <c r="G20" s="24">
        <f>F20*1.2*C20</f>
        <v>1.08</v>
      </c>
      <c r="H20" s="7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s="89" customFormat="1" ht="24">
      <c r="A21" s="81">
        <v>3</v>
      </c>
      <c r="B21" s="102" t="s">
        <v>93</v>
      </c>
      <c r="C21" s="81" t="s">
        <v>26</v>
      </c>
      <c r="D21" s="81">
        <v>10</v>
      </c>
      <c r="E21" s="81" t="s">
        <v>28</v>
      </c>
      <c r="F21" s="81"/>
      <c r="G21" s="82">
        <f>G23</f>
        <v>1.9500000000000002</v>
      </c>
      <c r="H21" s="86"/>
      <c r="I21" s="87"/>
      <c r="J21" s="88"/>
      <c r="K21" s="88"/>
      <c r="L21" s="88"/>
      <c r="M21" s="88"/>
      <c r="N21" s="88"/>
      <c r="O21" s="88"/>
      <c r="P21" s="88"/>
      <c r="Q21" s="88"/>
      <c r="R21" s="88"/>
    </row>
    <row r="22" spans="1:18" s="89" customFormat="1" ht="18.75" customHeight="1">
      <c r="A22" s="83" t="s">
        <v>94</v>
      </c>
      <c r="B22" s="103" t="s">
        <v>95</v>
      </c>
      <c r="C22" s="76"/>
      <c r="D22" s="76"/>
      <c r="E22" s="76"/>
      <c r="F22" s="76"/>
      <c r="G22" s="76"/>
      <c r="H22" s="79"/>
      <c r="I22" s="87"/>
      <c r="J22" s="88"/>
      <c r="K22" s="88"/>
      <c r="L22" s="88"/>
      <c r="M22" s="88"/>
      <c r="N22" s="88"/>
      <c r="O22" s="88"/>
      <c r="P22" s="88"/>
      <c r="Q22" s="88"/>
      <c r="R22" s="88"/>
    </row>
    <row r="23" spans="1:18" s="89" customFormat="1" ht="17.25" customHeight="1" thickBot="1">
      <c r="A23" s="76" t="s">
        <v>31</v>
      </c>
      <c r="B23" s="103" t="s">
        <v>96</v>
      </c>
      <c r="C23" s="76">
        <v>15</v>
      </c>
      <c r="D23" s="76" t="s">
        <v>97</v>
      </c>
      <c r="E23" s="76" t="s">
        <v>62</v>
      </c>
      <c r="F23" s="84"/>
      <c r="G23" s="85">
        <f>0.13*C23</f>
        <v>1.9500000000000002</v>
      </c>
      <c r="H23" s="79"/>
      <c r="I23" s="87"/>
      <c r="J23" s="88"/>
      <c r="K23" s="88"/>
      <c r="L23" s="88"/>
      <c r="M23" s="88"/>
      <c r="N23" s="88"/>
      <c r="O23" s="88"/>
      <c r="P23" s="88"/>
      <c r="Q23" s="88"/>
      <c r="R23" s="88"/>
    </row>
    <row r="24" spans="1:18" s="56" customFormat="1" ht="15" customHeight="1" thickBot="1">
      <c r="A24" s="17">
        <v>6</v>
      </c>
      <c r="B24" s="101" t="s">
        <v>63</v>
      </c>
      <c r="C24" s="17" t="s">
        <v>26</v>
      </c>
      <c r="D24" s="17">
        <v>13</v>
      </c>
      <c r="E24" s="17" t="s">
        <v>28</v>
      </c>
      <c r="F24" s="25"/>
      <c r="G24" s="78">
        <f>G25+G26</f>
        <v>8.8</v>
      </c>
      <c r="H24" s="26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s="56" customFormat="1" ht="15" customHeight="1">
      <c r="A25" s="7" t="s">
        <v>31</v>
      </c>
      <c r="B25" s="100" t="s">
        <v>64</v>
      </c>
      <c r="C25" s="7">
        <v>1</v>
      </c>
      <c r="D25" s="7" t="s">
        <v>54</v>
      </c>
      <c r="E25" s="7" t="s">
        <v>62</v>
      </c>
      <c r="F25" s="7"/>
      <c r="G25" s="23">
        <f>4*C25</f>
        <v>4</v>
      </c>
      <c r="H25" s="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56" customFormat="1" ht="15" customHeight="1">
      <c r="A26" s="7" t="s">
        <v>39</v>
      </c>
      <c r="B26" s="100" t="s">
        <v>65</v>
      </c>
      <c r="C26" s="7">
        <v>3</v>
      </c>
      <c r="D26" s="7" t="s">
        <v>41</v>
      </c>
      <c r="E26" s="7" t="s">
        <v>66</v>
      </c>
      <c r="F26" s="7">
        <v>1</v>
      </c>
      <c r="G26" s="24">
        <f>F26*C26*1.6</f>
        <v>4.800000000000001</v>
      </c>
      <c r="H26" s="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56" customFormat="1" ht="15" customHeight="1">
      <c r="A27" s="17">
        <v>8</v>
      </c>
      <c r="B27" s="101" t="s">
        <v>67</v>
      </c>
      <c r="C27" s="17" t="s">
        <v>26</v>
      </c>
      <c r="D27" s="17">
        <v>16</v>
      </c>
      <c r="E27" s="17" t="s">
        <v>28</v>
      </c>
      <c r="F27" s="25"/>
      <c r="G27" s="17">
        <f>G28</f>
        <v>24</v>
      </c>
      <c r="H27" s="26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56" customFormat="1" ht="15" customHeight="1">
      <c r="A28" s="7" t="s">
        <v>31</v>
      </c>
      <c r="B28" s="100" t="s">
        <v>64</v>
      </c>
      <c r="C28" s="7">
        <v>3</v>
      </c>
      <c r="D28" s="7" t="s">
        <v>45</v>
      </c>
      <c r="E28" s="7" t="s">
        <v>62</v>
      </c>
      <c r="F28" s="7"/>
      <c r="G28" s="28">
        <f>C28*8</f>
        <v>24</v>
      </c>
      <c r="H28" s="7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s="56" customFormat="1" ht="15" customHeight="1" thickBot="1">
      <c r="A29" s="49"/>
      <c r="B29" s="100" t="s">
        <v>2</v>
      </c>
      <c r="C29" s="7">
        <v>20</v>
      </c>
      <c r="D29" s="7"/>
      <c r="E29" s="7"/>
      <c r="F29" s="41"/>
      <c r="G29" s="80">
        <f>0.35*C29</f>
        <v>7</v>
      </c>
      <c r="H29" s="29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s="56" customFormat="1" ht="15" customHeight="1">
      <c r="A30" s="17"/>
      <c r="B30" s="100" t="s">
        <v>70</v>
      </c>
      <c r="C30" s="17"/>
      <c r="D30" s="17"/>
      <c r="E30" s="17"/>
      <c r="F30" s="25"/>
      <c r="G30" s="96">
        <f>G9+G24+G27+G29+G21</f>
        <v>84.75</v>
      </c>
      <c r="H30" s="26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s="56" customFormat="1" ht="15" customHeight="1">
      <c r="A31" s="17"/>
      <c r="B31" s="100"/>
      <c r="C31" s="91"/>
      <c r="D31" s="91"/>
      <c r="E31" s="91"/>
      <c r="F31" s="92"/>
      <c r="G31" s="97"/>
      <c r="H31" s="31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s="56" customFormat="1" ht="15" customHeight="1">
      <c r="A32" s="7">
        <v>1</v>
      </c>
      <c r="B32" s="100" t="s">
        <v>83</v>
      </c>
      <c r="C32" s="23">
        <v>37.74</v>
      </c>
      <c r="D32" s="23" t="s">
        <v>98</v>
      </c>
      <c r="E32" s="30"/>
      <c r="F32" s="32"/>
      <c r="G32" s="27">
        <f>0.19*C32</f>
        <v>7.1706</v>
      </c>
      <c r="H32" s="3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s="56" customFormat="1" ht="15" customHeight="1">
      <c r="A33" s="7">
        <v>2</v>
      </c>
      <c r="B33" s="100" t="s">
        <v>84</v>
      </c>
      <c r="C33" s="23">
        <v>37.74</v>
      </c>
      <c r="D33" s="23" t="s">
        <v>99</v>
      </c>
      <c r="E33" s="30"/>
      <c r="F33" s="32"/>
      <c r="G33" s="27">
        <f>0.24*C33</f>
        <v>9.0576</v>
      </c>
      <c r="H33" s="31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s="56" customFormat="1" ht="15" customHeight="1">
      <c r="A34" s="7">
        <v>5</v>
      </c>
      <c r="B34" s="100" t="s">
        <v>85</v>
      </c>
      <c r="C34" s="33">
        <v>35.66</v>
      </c>
      <c r="D34" s="33" t="s">
        <v>102</v>
      </c>
      <c r="E34" s="33" t="s">
        <v>14</v>
      </c>
      <c r="F34" s="33"/>
      <c r="G34" s="27">
        <f>2.65*C34</f>
        <v>94.49899999999998</v>
      </c>
      <c r="H34" s="33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s="56" customFormat="1" ht="15" customHeight="1">
      <c r="A35" s="7">
        <v>6</v>
      </c>
      <c r="B35" s="100" t="s">
        <v>86</v>
      </c>
      <c r="C35" s="33">
        <v>35.66</v>
      </c>
      <c r="D35" s="22" t="s">
        <v>8</v>
      </c>
      <c r="E35" s="33"/>
      <c r="F35" s="45"/>
      <c r="G35" s="27">
        <f>3.22*C35</f>
        <v>114.8252</v>
      </c>
      <c r="H35" s="33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3" s="56" customFormat="1" ht="15" customHeight="1">
      <c r="A36" s="7">
        <v>7</v>
      </c>
      <c r="B36" s="100" t="s">
        <v>87</v>
      </c>
      <c r="C36" s="34">
        <v>1</v>
      </c>
      <c r="D36" s="35" t="s">
        <v>103</v>
      </c>
      <c r="E36" s="36"/>
      <c r="F36" s="37"/>
      <c r="G36" s="72">
        <f>2.7*C36</f>
        <v>2.7</v>
      </c>
      <c r="H36" s="38"/>
      <c r="I36" s="57"/>
      <c r="J36" s="57"/>
      <c r="K36" s="57"/>
      <c r="L36" s="57"/>
      <c r="M36" s="70"/>
    </row>
    <row r="37" spans="1:13" s="56" customFormat="1" ht="15" customHeight="1">
      <c r="A37" s="7">
        <v>8</v>
      </c>
      <c r="B37" s="100" t="s">
        <v>6</v>
      </c>
      <c r="C37" s="34">
        <v>1</v>
      </c>
      <c r="D37" s="35" t="s">
        <v>71</v>
      </c>
      <c r="E37" s="36"/>
      <c r="F37" s="37"/>
      <c r="G37" s="72">
        <f>0.08*C37</f>
        <v>0.08</v>
      </c>
      <c r="H37" s="38"/>
      <c r="I37" s="57"/>
      <c r="J37" s="57"/>
      <c r="K37" s="57"/>
      <c r="L37" s="57"/>
      <c r="M37" s="70"/>
    </row>
    <row r="38" spans="1:13" s="56" customFormat="1" ht="15" customHeight="1">
      <c r="A38" s="7">
        <v>9</v>
      </c>
      <c r="B38" s="100" t="s">
        <v>7</v>
      </c>
      <c r="C38" s="34">
        <v>6</v>
      </c>
      <c r="D38" s="35" t="s">
        <v>15</v>
      </c>
      <c r="E38" s="36"/>
      <c r="F38" s="37"/>
      <c r="G38" s="72">
        <f>0.35*C38</f>
        <v>2.0999999999999996</v>
      </c>
      <c r="H38" s="38"/>
      <c r="I38" s="57"/>
      <c r="J38" s="57"/>
      <c r="K38" s="57"/>
      <c r="L38" s="57"/>
      <c r="M38" s="70"/>
    </row>
    <row r="39" spans="1:13" s="56" customFormat="1" ht="15" customHeight="1">
      <c r="A39" s="7">
        <v>10</v>
      </c>
      <c r="B39" s="100" t="s">
        <v>3</v>
      </c>
      <c r="C39" s="34">
        <v>2</v>
      </c>
      <c r="D39" s="39" t="s">
        <v>16</v>
      </c>
      <c r="E39" s="36"/>
      <c r="F39" s="37"/>
      <c r="G39" s="72">
        <f>0.63*C39</f>
        <v>1.26</v>
      </c>
      <c r="H39" s="40"/>
      <c r="I39" s="57"/>
      <c r="J39" s="57"/>
      <c r="K39" s="57"/>
      <c r="L39" s="57"/>
      <c r="M39" s="70"/>
    </row>
    <row r="40" spans="1:13" s="56" customFormat="1" ht="15" customHeight="1">
      <c r="A40" s="7">
        <v>11</v>
      </c>
      <c r="B40" s="100" t="s">
        <v>4</v>
      </c>
      <c r="C40" s="34">
        <v>2</v>
      </c>
      <c r="D40" s="39" t="s">
        <v>72</v>
      </c>
      <c r="E40" s="36"/>
      <c r="F40" s="37"/>
      <c r="G40" s="72">
        <f>0.21*C40</f>
        <v>0.42</v>
      </c>
      <c r="H40" s="38"/>
      <c r="I40" s="57"/>
      <c r="J40" s="57"/>
      <c r="K40" s="57"/>
      <c r="L40" s="57"/>
      <c r="M40" s="70"/>
    </row>
    <row r="41" spans="1:18" s="56" customFormat="1" ht="15" customHeight="1">
      <c r="A41" s="7">
        <v>12</v>
      </c>
      <c r="B41" s="100" t="s">
        <v>104</v>
      </c>
      <c r="C41" s="33">
        <v>1</v>
      </c>
      <c r="D41" s="22" t="s">
        <v>77</v>
      </c>
      <c r="E41" s="33"/>
      <c r="F41" s="41"/>
      <c r="G41" s="73">
        <f>1*1</f>
        <v>1</v>
      </c>
      <c r="H41" s="49"/>
      <c r="I41" s="71"/>
      <c r="J41" s="71"/>
      <c r="K41" s="71"/>
      <c r="L41" s="71"/>
      <c r="M41" s="71"/>
      <c r="N41" s="55"/>
      <c r="O41" s="55"/>
      <c r="P41" s="55"/>
      <c r="Q41" s="55"/>
      <c r="R41" s="55"/>
    </row>
    <row r="42" spans="1:18" s="56" customFormat="1" ht="15" customHeight="1">
      <c r="A42" s="7">
        <v>13</v>
      </c>
      <c r="B42" s="100" t="s">
        <v>88</v>
      </c>
      <c r="C42" s="33">
        <v>1</v>
      </c>
      <c r="D42" s="22" t="s">
        <v>89</v>
      </c>
      <c r="E42" s="33"/>
      <c r="F42" s="41"/>
      <c r="G42" s="73">
        <f>0.63*C42</f>
        <v>0.63</v>
      </c>
      <c r="H42" s="49"/>
      <c r="I42" s="71"/>
      <c r="J42" s="71"/>
      <c r="K42" s="71"/>
      <c r="L42" s="71"/>
      <c r="M42" s="71"/>
      <c r="N42" s="55"/>
      <c r="O42" s="55"/>
      <c r="P42" s="55"/>
      <c r="Q42" s="55"/>
      <c r="R42" s="55"/>
    </row>
    <row r="43" spans="1:18" s="56" customFormat="1" ht="15" customHeight="1">
      <c r="A43" s="7">
        <v>14</v>
      </c>
      <c r="B43" s="100" t="s">
        <v>76</v>
      </c>
      <c r="C43" s="33">
        <v>2</v>
      </c>
      <c r="D43" s="22" t="s">
        <v>11</v>
      </c>
      <c r="E43" s="33"/>
      <c r="F43" s="41"/>
      <c r="G43" s="73">
        <f>0.3*C43*2</f>
        <v>1.2</v>
      </c>
      <c r="H43" s="49"/>
      <c r="I43" s="71"/>
      <c r="J43" s="71"/>
      <c r="K43" s="71"/>
      <c r="L43" s="71"/>
      <c r="M43" s="71"/>
      <c r="N43" s="55"/>
      <c r="O43" s="55"/>
      <c r="P43" s="55"/>
      <c r="Q43" s="55"/>
      <c r="R43" s="55"/>
    </row>
    <row r="44" spans="1:18" s="56" customFormat="1" ht="15" customHeight="1">
      <c r="A44" s="7">
        <v>15</v>
      </c>
      <c r="B44" s="100" t="s">
        <v>75</v>
      </c>
      <c r="C44" s="33">
        <v>12</v>
      </c>
      <c r="D44" s="22" t="s">
        <v>12</v>
      </c>
      <c r="E44" s="33"/>
      <c r="F44" s="41"/>
      <c r="G44" s="74">
        <f>0.35*2*C44</f>
        <v>8.399999999999999</v>
      </c>
      <c r="H44" s="49"/>
      <c r="I44" s="71"/>
      <c r="J44" s="71"/>
      <c r="K44" s="71"/>
      <c r="L44" s="71"/>
      <c r="M44" s="71"/>
      <c r="N44" s="55"/>
      <c r="O44" s="55"/>
      <c r="P44" s="55"/>
      <c r="Q44" s="55"/>
      <c r="R44" s="55"/>
    </row>
    <row r="45" spans="1:13" s="56" customFormat="1" ht="15" customHeight="1">
      <c r="A45" s="7">
        <v>16</v>
      </c>
      <c r="B45" s="100" t="s">
        <v>10</v>
      </c>
      <c r="C45" s="34">
        <v>37.74</v>
      </c>
      <c r="D45" s="42" t="s">
        <v>74</v>
      </c>
      <c r="E45" s="36"/>
      <c r="F45" s="37"/>
      <c r="G45" s="72">
        <f>0.05*C45</f>
        <v>1.8870000000000002</v>
      </c>
      <c r="H45" s="38"/>
      <c r="I45" s="57"/>
      <c r="J45" s="57"/>
      <c r="K45" s="57"/>
      <c r="L45" s="57"/>
      <c r="M45" s="70"/>
    </row>
    <row r="46" spans="1:13" s="56" customFormat="1" ht="15" customHeight="1">
      <c r="A46" s="7">
        <v>17</v>
      </c>
      <c r="B46" s="100" t="s">
        <v>9</v>
      </c>
      <c r="C46" s="34">
        <v>356.6</v>
      </c>
      <c r="D46" s="39" t="s">
        <v>73</v>
      </c>
      <c r="E46" s="36"/>
      <c r="F46" s="37"/>
      <c r="G46" s="72">
        <f>0.06*C46</f>
        <v>21.396</v>
      </c>
      <c r="H46" s="38"/>
      <c r="I46" s="57"/>
      <c r="J46" s="57"/>
      <c r="K46" s="57"/>
      <c r="L46" s="57"/>
      <c r="M46" s="70"/>
    </row>
    <row r="47" spans="1:13" s="56" customFormat="1" ht="15" customHeight="1" thickBot="1">
      <c r="A47" s="7">
        <v>18</v>
      </c>
      <c r="B47" s="100" t="s">
        <v>5</v>
      </c>
      <c r="C47" s="34">
        <v>1</v>
      </c>
      <c r="D47" s="35" t="s">
        <v>69</v>
      </c>
      <c r="E47" s="36"/>
      <c r="F47" s="37"/>
      <c r="G47" s="72">
        <f>0.08*C47</f>
        <v>0.08</v>
      </c>
      <c r="H47" s="38"/>
      <c r="I47" s="57"/>
      <c r="J47" s="57"/>
      <c r="K47" s="57"/>
      <c r="L47" s="57"/>
      <c r="M47" s="70"/>
    </row>
    <row r="48" spans="1:18" s="56" customFormat="1" ht="15" customHeight="1" thickBot="1">
      <c r="A48" s="7"/>
      <c r="B48" s="100" t="s">
        <v>70</v>
      </c>
      <c r="C48" s="7"/>
      <c r="D48" s="7"/>
      <c r="E48" s="7"/>
      <c r="F48" s="41"/>
      <c r="G48" s="75">
        <v>266.72</v>
      </c>
      <c r="H48" s="7"/>
      <c r="I48" s="71"/>
      <c r="J48" s="71"/>
      <c r="K48" s="71"/>
      <c r="L48" s="71"/>
      <c r="M48" s="71"/>
      <c r="N48" s="55"/>
      <c r="O48" s="55"/>
      <c r="P48" s="55"/>
      <c r="Q48" s="55"/>
      <c r="R48" s="55"/>
    </row>
    <row r="49" spans="1:18" s="95" customFormat="1" ht="26.25" customHeight="1" thickBot="1">
      <c r="A49" s="17"/>
      <c r="B49" s="101" t="s">
        <v>13</v>
      </c>
      <c r="C49" s="17"/>
      <c r="D49" s="17"/>
      <c r="E49" s="17"/>
      <c r="F49" s="25"/>
      <c r="G49" s="93">
        <f>G30+G48</f>
        <v>351.47</v>
      </c>
      <c r="H49" s="17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s="59" customFormat="1" ht="15" customHeight="1">
      <c r="A50" s="43"/>
      <c r="B50" s="104"/>
      <c r="C50" s="43"/>
      <c r="D50" s="43"/>
      <c r="E50" s="43"/>
      <c r="F50" s="44"/>
      <c r="G50" s="45"/>
      <c r="H50" s="46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56" customFormat="1" ht="15" customHeight="1">
      <c r="A51" s="7"/>
      <c r="B51" s="105" t="s">
        <v>100</v>
      </c>
      <c r="C51" s="68">
        <v>1</v>
      </c>
      <c r="D51" s="7" t="s">
        <v>68</v>
      </c>
      <c r="E51" s="7"/>
      <c r="F51" s="41" t="s">
        <v>14</v>
      </c>
      <c r="G51" s="7">
        <v>847.46</v>
      </c>
      <c r="H51" s="29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s="56" customFormat="1" ht="18.75" customHeight="1">
      <c r="A52" s="7"/>
      <c r="B52" s="105" t="s">
        <v>101</v>
      </c>
      <c r="C52" s="68">
        <v>1</v>
      </c>
      <c r="D52" s="7" t="s">
        <v>68</v>
      </c>
      <c r="E52" s="7" t="s">
        <v>14</v>
      </c>
      <c r="F52" s="41" t="s">
        <v>14</v>
      </c>
      <c r="G52" s="45">
        <v>847.46</v>
      </c>
      <c r="H52" s="29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s="56" customFormat="1" ht="18.75" customHeight="1">
      <c r="A53" s="7"/>
      <c r="B53" s="100" t="s">
        <v>90</v>
      </c>
      <c r="C53" s="68">
        <v>1</v>
      </c>
      <c r="D53" s="7" t="s">
        <v>68</v>
      </c>
      <c r="E53" s="7"/>
      <c r="F53" s="7"/>
      <c r="G53" s="90">
        <v>1154.01</v>
      </c>
      <c r="H53" s="29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s="59" customFormat="1" ht="15" customHeight="1" thickBot="1">
      <c r="A54" s="19"/>
      <c r="B54" s="104" t="s">
        <v>70</v>
      </c>
      <c r="C54" s="43"/>
      <c r="D54" s="43"/>
      <c r="E54" s="43"/>
      <c r="F54" s="44"/>
      <c r="G54" s="69">
        <f>SUM(G51:G53)</f>
        <v>2848.9300000000003</v>
      </c>
      <c r="H54" s="47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59" customFormat="1" ht="15" customHeight="1">
      <c r="A55" s="43"/>
      <c r="B55" s="106" t="s">
        <v>0</v>
      </c>
      <c r="C55" s="60"/>
      <c r="D55" s="60"/>
      <c r="E55" s="60"/>
      <c r="F55" s="60"/>
      <c r="G55" s="61">
        <f>G49*429+G54</f>
        <v>153629.56</v>
      </c>
      <c r="H55" s="43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s="59" customFormat="1" ht="15" customHeight="1" thickBot="1">
      <c r="A56" s="43"/>
      <c r="B56" s="107" t="s">
        <v>1</v>
      </c>
      <c r="C56" s="62"/>
      <c r="D56" s="62"/>
      <c r="E56" s="62"/>
      <c r="F56" s="62"/>
      <c r="G56" s="63">
        <f>G55*1.18</f>
        <v>181282.88079999998</v>
      </c>
      <c r="H56" s="64" t="s">
        <v>17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s="59" customFormat="1" ht="15" customHeight="1">
      <c r="A57" s="66"/>
      <c r="B57" s="65"/>
      <c r="C57" s="66"/>
      <c r="D57" s="66"/>
      <c r="E57" s="66"/>
      <c r="F57" s="66"/>
      <c r="G57" s="67"/>
      <c r="H57" s="66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59" customFormat="1" ht="15" customHeight="1">
      <c r="A58" s="66"/>
      <c r="B58" s="65"/>
      <c r="C58" s="66"/>
      <c r="D58" s="66"/>
      <c r="E58" s="66"/>
      <c r="F58" s="66"/>
      <c r="G58" s="67"/>
      <c r="H58" s="66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s="59" customFormat="1" ht="15" customHeight="1">
      <c r="A59" s="66"/>
      <c r="B59" s="108" t="s">
        <v>107</v>
      </c>
      <c r="C59" s="115" t="s">
        <v>106</v>
      </c>
      <c r="D59" s="115"/>
      <c r="E59" s="109" t="s">
        <v>105</v>
      </c>
      <c r="F59" s="66"/>
      <c r="G59" s="67"/>
      <c r="H59" s="66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s="59" customFormat="1" ht="15" customHeight="1">
      <c r="A60" s="66"/>
      <c r="B60" s="65"/>
      <c r="C60" s="66"/>
      <c r="D60" s="66"/>
      <c r="E60" s="66"/>
      <c r="F60" s="66"/>
      <c r="G60" s="67"/>
      <c r="H60" s="66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s="59" customFormat="1" ht="15" customHeight="1">
      <c r="A61" s="66"/>
      <c r="B61" s="65"/>
      <c r="C61" s="66"/>
      <c r="D61" s="66"/>
      <c r="E61" s="66"/>
      <c r="F61" s="66"/>
      <c r="G61" s="67"/>
      <c r="H61" s="66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4.25">
      <c r="A62" s="3"/>
      <c r="B62" s="3"/>
      <c r="C62" s="3"/>
      <c r="D62" s="3"/>
      <c r="E62" s="3"/>
      <c r="F62" s="3"/>
      <c r="G62" s="5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3"/>
      <c r="B63" s="3"/>
      <c r="C63" s="3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3"/>
      <c r="B64" s="3"/>
      <c r="C64" s="3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3"/>
      <c r="B65" s="6"/>
      <c r="C65" s="6"/>
      <c r="D65" s="6"/>
      <c r="E65" s="6"/>
      <c r="F65" s="6"/>
      <c r="G65" s="6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"/>
      <c r="B66" s="3"/>
      <c r="C66" s="3"/>
      <c r="D66" s="3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3"/>
      <c r="B67" s="3"/>
      <c r="C67" s="3"/>
      <c r="D67" s="3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3"/>
      <c r="B68" s="3"/>
      <c r="C68" s="3"/>
      <c r="D68" s="3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3"/>
      <c r="B69" s="3"/>
      <c r="C69" s="3"/>
      <c r="D69" s="3"/>
      <c r="E69" s="3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3"/>
      <c r="B70" s="3"/>
      <c r="C70" s="3"/>
      <c r="D70" s="3"/>
      <c r="E70" s="3"/>
      <c r="F70" s="3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3"/>
      <c r="B71" s="3"/>
      <c r="C71" s="3"/>
      <c r="D71" s="3"/>
      <c r="E71" s="3"/>
      <c r="F71" s="3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3"/>
      <c r="B72" s="3"/>
      <c r="C72" s="3"/>
      <c r="D72" s="3"/>
      <c r="E72" s="3"/>
      <c r="F72" s="3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3"/>
      <c r="B73" s="3"/>
      <c r="C73" s="3"/>
      <c r="D73" s="3"/>
      <c r="E73" s="3"/>
      <c r="F73" s="3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4"/>
      <c r="B74" s="4"/>
      <c r="C74" s="4"/>
      <c r="D74" s="4"/>
      <c r="E74" s="4"/>
      <c r="F74" s="4"/>
      <c r="G74" s="4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</sheetData>
  <sheetProtection/>
  <mergeCells count="6">
    <mergeCell ref="A1:H1"/>
    <mergeCell ref="A2:H2"/>
    <mergeCell ref="K7:L7"/>
    <mergeCell ref="E6:F6"/>
    <mergeCell ref="A3:H3"/>
    <mergeCell ref="C59:D59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Скороходова Людмила Сабитовна</cp:lastModifiedBy>
  <cp:lastPrinted>2013-03-18T11:24:36Z</cp:lastPrinted>
  <dcterms:created xsi:type="dcterms:W3CDTF">2012-07-30T04:34:57Z</dcterms:created>
  <dcterms:modified xsi:type="dcterms:W3CDTF">2013-04-01T03:43:50Z</dcterms:modified>
  <cp:category/>
  <cp:version/>
  <cp:contentType/>
  <cp:contentStatus/>
</cp:coreProperties>
</file>